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采购清单" sheetId="2" r:id="rId1"/>
  </sheets>
  <definedNames>
    <definedName name="_xlnm._FilterDatabase" localSheetId="0" hidden="1">采购清单!#REF!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1" name="ID_C1E4F4A6ED27477180BA39F9B5BF4A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7000" y="514350"/>
          <a:ext cx="6578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FE694020AE914605AD440F695229557E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172200" y="1123950"/>
          <a:ext cx="838200" cy="81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F334252A9BCA450A8F9C0B54C8397A89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172200" y="1857375"/>
          <a:ext cx="838200" cy="40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D9D7F89B92C04EB5998EB0497ABA4AE9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6172200" y="2895600"/>
          <a:ext cx="838200" cy="20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81B950F401ED4AA7B45E20993D06EDD4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6172200" y="3590925"/>
          <a:ext cx="838200" cy="20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91241215C17C488D807877CE6B34623B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6172200" y="3943350"/>
          <a:ext cx="838200" cy="381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1C61E61A25E447BF81ED676129EBC0CE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6172200" y="4314825"/>
          <a:ext cx="838200" cy="41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94D825F32E944C8AA739077A6BAFDE2C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6172200" y="6210300"/>
          <a:ext cx="838200" cy="505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3FF592B77C634345A04ACF3B395ED314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6172200" y="6905625"/>
          <a:ext cx="838200" cy="314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B2635F8B4AB24A58B381A833343A6EEA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6172200" y="7772400"/>
          <a:ext cx="838200" cy="495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5F0E690F97BB41ED85CE015B298C41E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6172200" y="8296275"/>
          <a:ext cx="838200" cy="334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3AB32D1DBBCF41B0AC71F9B4D127F4AA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6172200" y="8820150"/>
          <a:ext cx="838200" cy="41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C10DF6138D9F47DC9DA2744080161239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6172200" y="9191625"/>
          <a:ext cx="609600" cy="600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7003CAF3FC7841908F4E720ACBA8F5FE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6172200" y="9744075"/>
          <a:ext cx="838200" cy="429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718993EE26D54AC5B507CA525B542041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6172200" y="10953750"/>
          <a:ext cx="838200" cy="429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2062D6D825C249A6B81E708174C7626E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199197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4642E6810F6342308B1DCC942A9DD227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254442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CB59CEB86B5240F690DE65BCD842ABA8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309687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9F3B079710234CFA815D0325580F848F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364932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0749E2B17657414B88B876A5D56FCC23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420177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EA2A73E6B9CA431484E28EAF7ACB9804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475422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B609F16707C64BC28CE47430A73D0341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530667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AA1657558AA847688D7EBE839F1624AC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585912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5435574B6E6B47AAAAF3110263A76387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6172200" y="16411575"/>
          <a:ext cx="7429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F3FED2AB56614EDDB6D0C1EEDEB99118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6172200" y="16964025"/>
          <a:ext cx="838200" cy="429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0FB81C5C205847F594629BBD8B4F5342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6172200" y="17335500"/>
          <a:ext cx="81915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CACB036BA6AF4DB1848E13D6B53821E7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6172200" y="17887950"/>
          <a:ext cx="838200" cy="581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156C5633F44246C193197FB3DDE0795F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6172200" y="18440400"/>
          <a:ext cx="838200" cy="495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7B329FE6A0784290BC8D74D96A339A8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6172200" y="18811875"/>
          <a:ext cx="838200" cy="505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EB68A4923FAD4C018B14F2A98AD0A09B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6172200" y="19364325"/>
          <a:ext cx="838200" cy="53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86A07B1A7E284B6A899F15F06E1D62B8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6172200" y="19916775"/>
          <a:ext cx="838200" cy="276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1FF8B3C797D941AC9C32ACE543177284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6172200" y="20612100"/>
          <a:ext cx="838200" cy="53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DA04C270DC694FE99845628EB4E89F93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6172200" y="21678900"/>
          <a:ext cx="838200" cy="53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FFAF83062DDD42C1836CA91D090CC680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6172200" y="22231350"/>
          <a:ext cx="838200" cy="53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6FCDDB2C363740DDA64C89B76CC44C1C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6172200" y="22783800"/>
          <a:ext cx="838200" cy="57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6F35EE8E4DAB4469B30B955534FE5F24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6172200" y="23336250"/>
          <a:ext cx="838200" cy="486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31FA3E8054A8473EB35482874FD1E8B3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6172200" y="23707725"/>
          <a:ext cx="68580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F990443DEABE410BA2AC7C6C3C4B412C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6172200" y="24260175"/>
          <a:ext cx="68580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89505FA93DE14DDCA6F09A03593E6578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6172200" y="24812625"/>
          <a:ext cx="838200" cy="448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A20F376D9D4B435183EA37EEC997A1D5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6172200" y="25336500"/>
          <a:ext cx="56261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74CC00335B5A4B1CBB3B73B2EC0BA0D0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6172200" y="25888950"/>
          <a:ext cx="838200" cy="438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73AF82E9E4904197806699FA0FAABE58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6172200" y="26260425"/>
          <a:ext cx="791210" cy="60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4A6731ED7C714636B47064DB6200328A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6172200" y="26812875"/>
          <a:ext cx="742950" cy="600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A4DB51DEE71847B88AF935B117AC3B03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6172200" y="27365325"/>
          <a:ext cx="838200" cy="381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1E592CA92B9A4D63BA1272B7613FE05A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6172200" y="27736800"/>
          <a:ext cx="838200" cy="342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4195794D7E944E90BC05C6EC0D3C542E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6172200" y="28108275"/>
          <a:ext cx="762000" cy="40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AEAE46BDFEB94111B5640E707BB641EB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6172200" y="28479750"/>
          <a:ext cx="762000" cy="41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5429AA510EB241FD82A510724FE8CFC2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6172200" y="28851225"/>
          <a:ext cx="71501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87D0CE7477734D7EA70A26F8C385DBBD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6172200" y="29222700"/>
          <a:ext cx="6578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B5031ADBC3914665BD74A3E49927F210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6172200" y="29594175"/>
          <a:ext cx="5816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9C5CCDFAD25E435D8D5ED350BFC0F2CB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6172200" y="29965650"/>
          <a:ext cx="5816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6CA4DA501B6E49EBA6B1E6D5BD9450DC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6172200" y="30337125"/>
          <a:ext cx="838200" cy="410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FDBE78BE4C5040C880982DB24AD0C6DF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6172200" y="30708600"/>
          <a:ext cx="838200" cy="410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47EEB96E135241F4849ED2E14D7D26E7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6172200" y="31080075"/>
          <a:ext cx="628650" cy="695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DB27322AC79546BCBB963045F38C510C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6172200" y="31813500"/>
          <a:ext cx="3149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922317D91E9844B690F95429F37E7806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6172200" y="32184975"/>
          <a:ext cx="4673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507E6149E5814A7FA40090DCF78AE89B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6172200" y="32556450"/>
          <a:ext cx="55245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8153BBF9E4664E35B71841987C2DD8AE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6172200" y="32927925"/>
          <a:ext cx="838200" cy="53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849CD9AA117947019B9A178E18427357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6172200" y="34137600"/>
          <a:ext cx="3149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04800D79D31845B3955FB25EA1B079FF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6172200" y="34509075"/>
          <a:ext cx="838200" cy="448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1608B2EF9A8E411BBB54715AA55E8932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6172200" y="35032950"/>
          <a:ext cx="43815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2" name="ID_3A857EB0314A4CADB702FFCF7B7BEA2A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6172200" y="35404425"/>
          <a:ext cx="74295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6793FA0E2EEA44EA9D9D701FF0123EAE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6172200" y="35775900"/>
          <a:ext cx="60960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E9CEE4E9ABA74152B10ED381889C651F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6172200" y="36147375"/>
          <a:ext cx="5816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17EACB06A84747AF909C5FA6F983A0F2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6172200" y="36518850"/>
          <a:ext cx="4292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6" name="ID_EE2B31956898498A8DAEB7B0943B1917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6172200" y="36890325"/>
          <a:ext cx="50546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7" name="ID_689A16E68243442298F0136EC5E299FE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6172200" y="37261800"/>
          <a:ext cx="56261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8" name="ID_CBA32BE09EC44583B7622A766BDB10BC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6172200" y="37633275"/>
          <a:ext cx="33401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9" name="ID_9D804B45B50E4B71B4D39EF0ACA65A2F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6172200" y="38004750"/>
          <a:ext cx="429260" cy="3911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<sst xmlns="http://schemas.openxmlformats.org/spreadsheetml/2006/main" count="290" uniqueCount="212">
  <si>
    <t>附件1：</t>
  </si>
  <si>
    <t>沙浦社区“百姓客厅”升级改造物资采购清单</t>
  </si>
  <si>
    <t>序号</t>
  </si>
  <si>
    <t>位置</t>
  </si>
  <si>
    <t>项目名称</t>
  </si>
  <si>
    <t>工艺材质</t>
  </si>
  <si>
    <t>规格/m</t>
  </si>
  <si>
    <t>单位</t>
  </si>
  <si>
    <t>数量</t>
  </si>
  <si>
    <t>备注</t>
  </si>
  <si>
    <t>智略沙浦 未来视野</t>
  </si>
  <si>
    <t>社区辖区地图</t>
  </si>
  <si>
    <t>10mm亚克力UV</t>
  </si>
  <si>
    <t>1*1.5m</t>
  </si>
  <si>
    <t>块</t>
  </si>
  <si>
    <t>拍照背景</t>
  </si>
  <si>
    <t>4卷轴遥控高清布</t>
  </si>
  <si>
    <t>2.1m*2m</t>
  </si>
  <si>
    <t>套</t>
  </si>
  <si>
    <t>产业沙浦 智造工坊</t>
  </si>
  <si>
    <t>烫晶板装饰</t>
  </si>
  <si>
    <t>木饰板+灯带+金属板+木龙骨+铝方通+3M膜UV</t>
  </si>
  <si>
    <t>12*3m+1.3*3m</t>
  </si>
  <si>
    <t>㎡</t>
  </si>
  <si>
    <t>地面木饰板</t>
  </si>
  <si>
    <t>原有地面铺设实木板装饰展品区</t>
  </si>
  <si>
    <t>12*1m</t>
  </si>
  <si>
    <t>发光字</t>
  </si>
  <si>
    <t>10mm亚克力背光字</t>
  </si>
  <si>
    <t>0.12*0.12m</t>
  </si>
  <si>
    <t>个</t>
  </si>
  <si>
    <t>置物架1</t>
  </si>
  <si>
    <t>实木层板</t>
  </si>
  <si>
    <t>0.2*1.2m</t>
  </si>
  <si>
    <t>烫晶板装饰2</t>
  </si>
  <si>
    <t>木饰板打底2.4*8m+灯带四周缠绕装饰15m+金属板6.6*1.5m面板+木龙骨支撑架</t>
  </si>
  <si>
    <t>7.5*4m</t>
  </si>
  <si>
    <t>圆形吊灯</t>
  </si>
  <si>
    <t>LED</t>
  </si>
  <si>
    <t>直径1.2m*0.05m 功率：108W</t>
  </si>
  <si>
    <t>灯箱1</t>
  </si>
  <si>
    <t>铝合金边框+可替换高清膜（科创展品介绍）</t>
  </si>
  <si>
    <t>0.6*0.8m</t>
  </si>
  <si>
    <t>圆形展台</t>
  </si>
  <si>
    <t>木质烤漆带灯带</t>
  </si>
  <si>
    <t>直径1.2m*0.15m</t>
  </si>
  <si>
    <t>方形展台</t>
  </si>
  <si>
    <t>木质烤漆</t>
  </si>
  <si>
    <t>1*0.4*0.1m/0.5*0.5*0.1m</t>
  </si>
  <si>
    <t>置物架2</t>
  </si>
  <si>
    <t>多层板</t>
  </si>
  <si>
    <t>温馨提示投影灯</t>
  </si>
  <si>
    <t>35W带遥控</t>
  </si>
  <si>
    <t>活力沙浦  青年聚场</t>
  </si>
  <si>
    <t>艺术漆</t>
  </si>
  <si>
    <t>环保漆、星光点装饰（原有墙面已破损严重见附件现场图）</t>
  </si>
  <si>
    <t>5*3m</t>
  </si>
  <si>
    <t>灯箱2</t>
  </si>
  <si>
    <t>铝合金边框+可替换高清膜(AI课堂及科技常识）</t>
  </si>
  <si>
    <t>绿植装饰</t>
  </si>
  <si>
    <t>仿真马醉木</t>
  </si>
  <si>
    <t>2.2m</t>
  </si>
  <si>
    <t>颗</t>
  </si>
  <si>
    <t>仿真青龙石</t>
  </si>
  <si>
    <t>0.3m*0.2m</t>
  </si>
  <si>
    <t>仿真蕨草</t>
  </si>
  <si>
    <t>0.5m</t>
  </si>
  <si>
    <t>束</t>
  </si>
  <si>
    <t>灰色石子</t>
  </si>
  <si>
    <t>0.5cm</t>
  </si>
  <si>
    <t>斤</t>
  </si>
  <si>
    <t>猴头蕨</t>
  </si>
  <si>
    <t>1.5m</t>
  </si>
  <si>
    <t>盆</t>
  </si>
  <si>
    <t>仿真苔癣</t>
  </si>
  <si>
    <t>密植</t>
  </si>
  <si>
    <t>仿真波斯</t>
  </si>
  <si>
    <t>0.4m</t>
  </si>
  <si>
    <t>泡沫</t>
  </si>
  <si>
    <t>围挡</t>
  </si>
  <si>
    <t>0.03*0.05cm</t>
  </si>
  <si>
    <t>m</t>
  </si>
  <si>
    <t>文化沙浦 醒狮咖吧</t>
  </si>
  <si>
    <t>吸顶灯</t>
  </si>
  <si>
    <t>超薄LED</t>
  </si>
  <si>
    <t>0.9*0.6m</t>
  </si>
  <si>
    <t>墙面装饰</t>
  </si>
  <si>
    <t>烫晶板</t>
  </si>
  <si>
    <t>8*3.7m</t>
  </si>
  <si>
    <t>吧台装饰板</t>
  </si>
  <si>
    <t>7*0.9m</t>
  </si>
  <si>
    <t>活动栏</t>
  </si>
  <si>
    <t>木框+软木</t>
  </si>
  <si>
    <t>0.8*1.2m</t>
  </si>
  <si>
    <t>挂帘</t>
  </si>
  <si>
    <t>帆布</t>
  </si>
  <si>
    <t>0.4*0.6m</t>
  </si>
  <si>
    <t>茶吧形象标识墙</t>
  </si>
  <si>
    <t>定制木质油画布高清</t>
  </si>
  <si>
    <t>0.3*0.4m</t>
  </si>
  <si>
    <t>吧台立体字标识</t>
  </si>
  <si>
    <t>公积板雕刻</t>
  </si>
  <si>
    <t>0.3*0.6m/0.2*0.8m/0.15*0.15m*8</t>
  </si>
  <si>
    <t>直饮机</t>
  </si>
  <si>
    <t>五级超滤
(PP棉+活性碳+颗粒碳+超滤+T33)</t>
  </si>
  <si>
    <t>0.43*0.32*1m</t>
  </si>
  <si>
    <t>台</t>
  </si>
  <si>
    <t>长条桌</t>
  </si>
  <si>
    <t>木质+铁架</t>
  </si>
  <si>
    <t>1.8m*0.4m*1m</t>
  </si>
  <si>
    <t>张</t>
  </si>
  <si>
    <t>高脚凳</t>
  </si>
  <si>
    <t>0.4*0.4*0.75m</t>
  </si>
  <si>
    <t>寸鼓</t>
  </si>
  <si>
    <t>牛皮鼓</t>
  </si>
  <si>
    <t>8寸</t>
  </si>
  <si>
    <t>展示架</t>
  </si>
  <si>
    <t>烤漆铁艺+实木</t>
  </si>
  <si>
    <t>1.6*0.35*1.6m</t>
  </si>
  <si>
    <t>电梯口</t>
  </si>
  <si>
    <t>电梯口文化墙</t>
  </si>
  <si>
    <t>结皮板UV</t>
  </si>
  <si>
    <t>1.5*1.2m</t>
  </si>
  <si>
    <t>文化墙射灯</t>
  </si>
  <si>
    <t>LED灯20W*4 轨道1根</t>
  </si>
  <si>
    <t>1m</t>
  </si>
  <si>
    <t>巧智坊</t>
  </si>
  <si>
    <t>墙面装饰板1</t>
  </si>
  <si>
    <t>7.2*3.6m/7*3.6m/3.5*2.8</t>
  </si>
  <si>
    <t>文化墙1</t>
  </si>
  <si>
    <t>1*2.5m*2</t>
  </si>
  <si>
    <t>洞洞板装饰墙</t>
  </si>
  <si>
    <t>木质洞洞板</t>
  </si>
  <si>
    <t>活动公告栏</t>
  </si>
  <si>
    <t>木制软木</t>
  </si>
  <si>
    <t>1.2*0.8m</t>
  </si>
  <si>
    <t>游戏地贴</t>
  </si>
  <si>
    <t>防滑耐磨高清画面</t>
  </si>
  <si>
    <t>3.6*8m</t>
  </si>
  <si>
    <t>下棋机器人</t>
  </si>
  <si>
    <t>AI四合一/象棋</t>
  </si>
  <si>
    <t>0.17*0.21*0.35m</t>
  </si>
  <si>
    <t>协心堂</t>
  </si>
  <si>
    <t>展示墙</t>
  </si>
  <si>
    <t>木质+软木</t>
  </si>
  <si>
    <t>励学斋</t>
  </si>
  <si>
    <t>文化墙2</t>
  </si>
  <si>
    <t>公积板UV</t>
  </si>
  <si>
    <t>6*1.2m</t>
  </si>
  <si>
    <t>自习桌</t>
  </si>
  <si>
    <t>木质</t>
  </si>
  <si>
    <t>1*0.6*1.6m</t>
  </si>
  <si>
    <t>护眼台灯</t>
  </si>
  <si>
    <t>防眩</t>
  </si>
  <si>
    <t>12W</t>
  </si>
  <si>
    <t>休闲椅</t>
  </si>
  <si>
    <t xml:space="preserve">ABS  </t>
  </si>
  <si>
    <t>43*42*70cm</t>
  </si>
  <si>
    <t>墙面装饰板2</t>
  </si>
  <si>
    <t>3*2.8</t>
  </si>
  <si>
    <t>活动公示栏</t>
  </si>
  <si>
    <t>妙音阁</t>
  </si>
  <si>
    <t>音乐文化墙</t>
  </si>
  <si>
    <t>结皮板雕刻UV</t>
  </si>
  <si>
    <t>1.5*0.8m</t>
  </si>
  <si>
    <t>项</t>
  </si>
  <si>
    <t>相框1</t>
  </si>
  <si>
    <t>0.4*0.4m</t>
  </si>
  <si>
    <t>健体阁</t>
  </si>
  <si>
    <t>乒乓球台地垫</t>
  </si>
  <si>
    <t>防滑皮质</t>
  </si>
  <si>
    <t>8.5*3.1m/1.5*1.9m,厚度3mm</t>
  </si>
  <si>
    <t>乒乓球训练机</t>
  </si>
  <si>
    <t>自动</t>
  </si>
  <si>
    <t>/</t>
  </si>
  <si>
    <t>启萌园</t>
  </si>
  <si>
    <t>墙体软包</t>
  </si>
  <si>
    <t>PU</t>
  </si>
  <si>
    <t>0.2*0.5m</t>
  </si>
  <si>
    <t>墙面立体字</t>
  </si>
  <si>
    <t>1.5*0.7m</t>
  </si>
  <si>
    <t>儿童桌椅</t>
  </si>
  <si>
    <t>橡木</t>
  </si>
  <si>
    <t>（桌120*60*52cm）1桌4椅/套（椅30*30*53cm）</t>
  </si>
  <si>
    <t>墙面装饰文化墙1</t>
  </si>
  <si>
    <t>公积板雕刻UV</t>
  </si>
  <si>
    <t>3*2.2m</t>
  </si>
  <si>
    <t>墙面装饰板3</t>
  </si>
  <si>
    <t>3*2.8m/2*2.8m*2/2.4*1.5m</t>
  </si>
  <si>
    <t>儿童书架</t>
  </si>
  <si>
    <t>榉木纯实木</t>
  </si>
  <si>
    <t>0.8*0.3*0.85m</t>
  </si>
  <si>
    <t>AI智能伴读台灯</t>
  </si>
  <si>
    <t>语音</t>
  </si>
  <si>
    <t>七步洗手法牌</t>
  </si>
  <si>
    <t>亚克力UV</t>
  </si>
  <si>
    <t>0.1m*7个</t>
  </si>
  <si>
    <t>相框2</t>
  </si>
  <si>
    <t>幼儿台阶凳</t>
  </si>
  <si>
    <t>环保HDPE</t>
  </si>
  <si>
    <t>0.44*0.44m</t>
  </si>
  <si>
    <t>储物柜</t>
  </si>
  <si>
    <t>0.9*0.3*0.75m</t>
  </si>
  <si>
    <t>休闲座椅</t>
  </si>
  <si>
    <t>布艺PU</t>
  </si>
  <si>
    <t>0.6*0.45*0.45m</t>
  </si>
  <si>
    <t>墙面装饰文化墙2</t>
  </si>
  <si>
    <t>2*2.5</t>
  </si>
  <si>
    <t>多功能坐便器</t>
  </si>
  <si>
    <t>蹲坐便2合1</t>
  </si>
  <si>
    <t>0.34*0.44*0.3m</t>
  </si>
  <si>
    <t>沙浦社区党委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</si>
</sst>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7" Type="http://schemas.openxmlformats.org/officeDocument/2006/relationships/image" Target="media/image56.jpeg"/><Relationship Id="rId56" Type="http://schemas.openxmlformats.org/officeDocument/2006/relationships/image" Target="media/image55.jpeg"/><Relationship Id="rId55" Type="http://schemas.openxmlformats.org/officeDocument/2006/relationships/image" Target="media/image54.jpeg"/><Relationship Id="rId54" Type="http://schemas.openxmlformats.org/officeDocument/2006/relationships/image" Target="media/image53.jpeg"/><Relationship Id="rId53" Type="http://schemas.openxmlformats.org/officeDocument/2006/relationships/image" Target="media/image52.jpeg"/><Relationship Id="rId52" Type="http://schemas.openxmlformats.org/officeDocument/2006/relationships/image" Target="media/image51.jpeg"/><Relationship Id="rId51" Type="http://schemas.openxmlformats.org/officeDocument/2006/relationships/image" Target="media/image50.jpeg"/><Relationship Id="rId50" Type="http://schemas.openxmlformats.org/officeDocument/2006/relationships/image" Target="media/image49.jpeg"/><Relationship Id="rId5" Type="http://schemas.openxmlformats.org/officeDocument/2006/relationships/image" Target="media/image4.jpeg"/><Relationship Id="rId49" Type="http://schemas.openxmlformats.org/officeDocument/2006/relationships/image" Target="media/image48.jpeg"/><Relationship Id="rId48" Type="http://schemas.openxmlformats.org/officeDocument/2006/relationships/image" Target="media/image47.jpeg"/><Relationship Id="rId47" Type="http://schemas.openxmlformats.org/officeDocument/2006/relationships/image" Target="media/image46.jpe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jpe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jpe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M4" sqref="M4"/>
    </sheetView>
  </sheetViews>
  <sheetFormatPr defaultColWidth="9" defaultRowHeight="13.5" outlineLevelCol="7"/>
  <cols>
    <col min="1" max="2" width="9" style="1"/>
    <col min="3" max="3" width="14.75" style="2" customWidth="1"/>
    <col min="4" max="4" width="33.75" style="2" customWidth="1"/>
    <col min="5" max="5" width="16.625" style="2" customWidth="1"/>
    <col min="6" max="6" width="5.125" style="1" customWidth="1"/>
    <col min="7" max="7" width="5.375" style="1" customWidth="1"/>
    <col min="8" max="8" width="11" style="1"/>
    <col min="9" max="16384" width="9" style="1"/>
  </cols>
  <sheetData>
    <row r="1" spans="1:1">
      <c r="A1" s="1" t="s">
        <v>0</v>
      </c>
    </row>
    <row r="2" ht="3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4" ht="28" customHeight="1" spans="1:8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4" t="s">
        <v>7</v>
      </c>
      <c r="G4" s="4" t="s">
        <v>8</v>
      </c>
      <c r="H4" s="4" t="s">
        <v>9</v>
      </c>
    </row>
    <row r="5" ht="77.9" spans="1:8">
      <c r="A5" s="4">
        <v>1</v>
      </c>
      <c r="B5" s="6" t="s">
        <v>10</v>
      </c>
      <c r="C5" s="5" t="s">
        <v>11</v>
      </c>
      <c r="D5" s="5" t="s">
        <v>12</v>
      </c>
      <c r="E5" s="5" t="s">
        <v>13</v>
      </c>
      <c r="F5" s="4" t="s">
        <v>14</v>
      </c>
      <c r="G5" s="4">
        <v>1</v>
      </c>
      <c r="H5" s="4" t="str">
        <f>_xlfn.DISPIMG("ID_C1E4F4A6ED27477180BA39F9B5BF4A42",1)</f>
        <v>=DISPIMG("ID_C1E4F4A6ED27477180BA39F9B5BF4A42",1)</v>
      </c>
    </row>
    <row r="6" ht="64.5" spans="1:8">
      <c r="A6" s="4">
        <v>2</v>
      </c>
      <c r="B6" s="7"/>
      <c r="C6" s="5" t="s">
        <v>15</v>
      </c>
      <c r="D6" s="5" t="s">
        <v>16</v>
      </c>
      <c r="E6" s="5" t="s">
        <v>17</v>
      </c>
      <c r="F6" s="4" t="s">
        <v>18</v>
      </c>
      <c r="G6" s="4">
        <v>1</v>
      </c>
      <c r="H6" s="4" t="str">
        <f>_xlfn.DISPIMG("ID_FE694020AE914605AD440F695229557E",1)</f>
        <v>=DISPIMG("ID_FE694020AE914605AD440F695229557E",1)</v>
      </c>
    </row>
    <row r="7" ht="81" spans="1:8">
      <c r="A7" s="4">
        <v>3</v>
      </c>
      <c r="B7" s="6" t="s">
        <v>19</v>
      </c>
      <c r="C7" s="5" t="s">
        <v>20</v>
      </c>
      <c r="D7" s="5" t="s">
        <v>21</v>
      </c>
      <c r="E7" s="5" t="s">
        <v>22</v>
      </c>
      <c r="F7" s="4" t="s">
        <v>23</v>
      </c>
      <c r="G7" s="4">
        <v>39.9</v>
      </c>
      <c r="H7" s="4" t="str">
        <f>_xlfn.DISPIMG("ID_F334252A9BCA450A8F9C0B54C8397A89",1)</f>
        <v>=DISPIMG("ID_F334252A9BCA450A8F9C0B54C8397A89",1)</v>
      </c>
    </row>
    <row r="8" ht="54" spans="1:8">
      <c r="A8" s="4">
        <v>4</v>
      </c>
      <c r="B8" s="8"/>
      <c r="C8" s="5" t="s">
        <v>24</v>
      </c>
      <c r="D8" s="5" t="s">
        <v>25</v>
      </c>
      <c r="E8" s="5" t="s">
        <v>26</v>
      </c>
      <c r="F8" s="4" t="s">
        <v>23</v>
      </c>
      <c r="G8" s="4">
        <v>12</v>
      </c>
      <c r="H8" s="4" t="str">
        <f>_xlfn.DISPIMG("ID_D9D7F89B92C04EB5998EB0497ABA4AE9",1)</f>
        <v>=DISPIMG("ID_D9D7F89B92C04EB5998EB0497ABA4AE9",1)</v>
      </c>
    </row>
    <row r="9" ht="27" spans="1:8">
      <c r="A9" s="4">
        <v>5</v>
      </c>
      <c r="B9" s="8"/>
      <c r="C9" s="5" t="s">
        <v>27</v>
      </c>
      <c r="D9" s="5" t="s">
        <v>28</v>
      </c>
      <c r="E9" s="5" t="s">
        <v>29</v>
      </c>
      <c r="F9" s="4" t="s">
        <v>30</v>
      </c>
      <c r="G9" s="4">
        <v>21</v>
      </c>
      <c r="H9" s="4" t="str">
        <f>_xlfn.DISPIMG("ID_81B950F401ED4AA7B45E20993D06EDD4",1)</f>
        <v>=DISPIMG("ID_81B950F401ED4AA7B45E20993D06EDD4",1)</v>
      </c>
    </row>
    <row r="10" ht="30" spans="1:8">
      <c r="A10" s="4">
        <v>6</v>
      </c>
      <c r="B10" s="8"/>
      <c r="C10" s="5" t="s">
        <v>31</v>
      </c>
      <c r="D10" s="5" t="s">
        <v>32</v>
      </c>
      <c r="E10" s="5" t="s">
        <v>33</v>
      </c>
      <c r="F10" s="4" t="s">
        <v>30</v>
      </c>
      <c r="G10" s="4">
        <v>4</v>
      </c>
      <c r="H10" s="4" t="str">
        <f>_xlfn.DISPIMG("ID_91241215C17C488D807877CE6B34623B",1)</f>
        <v>=DISPIMG("ID_91241215C17C488D807877CE6B34623B",1)</v>
      </c>
    </row>
    <row r="11" ht="148.5" spans="1:8">
      <c r="A11" s="4">
        <v>7</v>
      </c>
      <c r="B11" s="8"/>
      <c r="C11" s="5" t="s">
        <v>34</v>
      </c>
      <c r="D11" s="5" t="s">
        <v>35</v>
      </c>
      <c r="E11" s="5" t="s">
        <v>36</v>
      </c>
      <c r="F11" s="4" t="s">
        <v>23</v>
      </c>
      <c r="G11" s="4">
        <v>30</v>
      </c>
      <c r="H11" s="4" t="str">
        <f>_xlfn.DISPIMG("ID_1C61E61A25E447BF81ED676129EBC0CE",1)</f>
        <v>=DISPIMG("ID_1C61E61A25E447BF81ED676129EBC0CE",1)</v>
      </c>
    </row>
    <row r="12" ht="39.8" spans="1:8">
      <c r="A12" s="4">
        <v>8</v>
      </c>
      <c r="B12" s="8"/>
      <c r="C12" s="5" t="s">
        <v>37</v>
      </c>
      <c r="D12" s="5" t="s">
        <v>38</v>
      </c>
      <c r="E12" s="5" t="s">
        <v>39</v>
      </c>
      <c r="F12" s="4" t="s">
        <v>30</v>
      </c>
      <c r="G12" s="4">
        <v>1</v>
      </c>
      <c r="H12" s="4" t="str">
        <f>_xlfn.DISPIMG("ID_94D825F32E944C8AA739077A6BAFDE2C",1)</f>
        <v>=DISPIMG("ID_94D825F32E944C8AA739077A6BAFDE2C",1)</v>
      </c>
    </row>
    <row r="13" ht="67.5" spans="1:8">
      <c r="A13" s="4">
        <v>9</v>
      </c>
      <c r="B13" s="8"/>
      <c r="C13" s="5" t="s">
        <v>40</v>
      </c>
      <c r="D13" s="5" t="s">
        <v>41</v>
      </c>
      <c r="E13" s="5" t="s">
        <v>42</v>
      </c>
      <c r="F13" s="4" t="s">
        <v>30</v>
      </c>
      <c r="G13" s="4">
        <v>3</v>
      </c>
      <c r="H13" s="4" t="str">
        <f>_xlfn.DISPIMG("ID_3FF592B77C634345A04ACF3B395ED314",1)</f>
        <v>=DISPIMG("ID_3FF592B77C634345A04ACF3B395ED314",1)</v>
      </c>
    </row>
    <row r="14" ht="39" spans="1:8">
      <c r="A14" s="4">
        <v>10</v>
      </c>
      <c r="B14" s="8"/>
      <c r="C14" s="5" t="s">
        <v>43</v>
      </c>
      <c r="D14" s="5" t="s">
        <v>44</v>
      </c>
      <c r="E14" s="5" t="s">
        <v>45</v>
      </c>
      <c r="F14" s="4" t="s">
        <v>30</v>
      </c>
      <c r="G14" s="4">
        <v>1</v>
      </c>
      <c r="H14" s="4" t="str">
        <f>_xlfn.DISPIMG("ID_B2635F8B4AB24A58B381A833343A6EEA",1)</f>
        <v>=DISPIMG("ID_B2635F8B4AB24A58B381A833343A6EEA",1)</v>
      </c>
    </row>
    <row r="15" ht="27" spans="1:8">
      <c r="A15" s="4">
        <v>11</v>
      </c>
      <c r="B15" s="8"/>
      <c r="C15" s="5" t="s">
        <v>46</v>
      </c>
      <c r="D15" s="5" t="s">
        <v>47</v>
      </c>
      <c r="E15" s="5" t="s">
        <v>48</v>
      </c>
      <c r="F15" s="4" t="s">
        <v>30</v>
      </c>
      <c r="G15" s="4">
        <v>3</v>
      </c>
      <c r="H15" s="4" t="str">
        <f>_xlfn.DISPIMG("ID_5F0E690F97BB41ED85CE015B298C41E3",1)</f>
        <v>=DISPIMG("ID_5F0E690F97BB41ED85CE015B298C41E3",1)</v>
      </c>
    </row>
    <row r="16" ht="33" spans="1:8">
      <c r="A16" s="4">
        <v>12</v>
      </c>
      <c r="B16" s="8"/>
      <c r="C16" s="5" t="s">
        <v>49</v>
      </c>
      <c r="D16" s="5" t="s">
        <v>50</v>
      </c>
      <c r="E16" s="5" t="s">
        <v>33</v>
      </c>
      <c r="F16" s="4" t="s">
        <v>30</v>
      </c>
      <c r="G16" s="4">
        <v>3</v>
      </c>
      <c r="H16" s="4" t="str">
        <f>_xlfn.DISPIMG("ID_3AB32D1DBBCF41B0AC71F9B4D127F4AA",1)</f>
        <v>=DISPIMG("ID_3AB32D1DBBCF41B0AC71F9B4D127F4AA",1)</v>
      </c>
    </row>
    <row r="17" ht="47.3" spans="1:8">
      <c r="A17" s="4">
        <v>13</v>
      </c>
      <c r="B17" s="7"/>
      <c r="C17" s="5" t="s">
        <v>51</v>
      </c>
      <c r="D17" s="5" t="s">
        <v>38</v>
      </c>
      <c r="E17" s="5" t="s">
        <v>52</v>
      </c>
      <c r="F17" s="4" t="s">
        <v>30</v>
      </c>
      <c r="G17" s="4">
        <v>1</v>
      </c>
      <c r="H17" s="4" t="str">
        <f>_xlfn.DISPIMG("ID_C10DF6138D9F47DC9DA2744080161239",1)</f>
        <v>=DISPIMG("ID_C10DF6138D9F47DC9DA2744080161239",1)</v>
      </c>
    </row>
    <row r="18" ht="94.5" spans="1:8">
      <c r="A18" s="4">
        <v>14</v>
      </c>
      <c r="B18" s="6" t="s">
        <v>53</v>
      </c>
      <c r="C18" s="5" t="s">
        <v>54</v>
      </c>
      <c r="D18" s="5" t="s">
        <v>55</v>
      </c>
      <c r="E18" s="5" t="s">
        <v>56</v>
      </c>
      <c r="F18" s="4" t="s">
        <v>23</v>
      </c>
      <c r="G18" s="4">
        <v>15</v>
      </c>
      <c r="H18" s="4" t="str">
        <f>_xlfn.DISPIMG("ID_7003CAF3FC7841908F4E720ACBA8F5FE",1)</f>
        <v>=DISPIMG("ID_7003CAF3FC7841908F4E720ACBA8F5FE",1)</v>
      </c>
    </row>
    <row r="19" ht="81" spans="1:8">
      <c r="A19" s="4">
        <v>15</v>
      </c>
      <c r="B19" s="8"/>
      <c r="C19" s="5" t="s">
        <v>57</v>
      </c>
      <c r="D19" s="5" t="s">
        <v>58</v>
      </c>
      <c r="E19" s="5" t="s">
        <v>42</v>
      </c>
      <c r="F19" s="4" t="s">
        <v>30</v>
      </c>
      <c r="G19" s="4">
        <v>3</v>
      </c>
      <c r="H19" s="4" t="str">
        <f>_xlfn.DISPIMG("ID_718993EE26D54AC5B507CA525B542041",1)</f>
        <v>=DISPIMG("ID_718993EE26D54AC5B507CA525B542041",1)</v>
      </c>
    </row>
    <row r="20" ht="48" spans="1:8">
      <c r="A20" s="4">
        <v>16</v>
      </c>
      <c r="B20" s="8"/>
      <c r="C20" s="9" t="s">
        <v>59</v>
      </c>
      <c r="D20" s="5" t="s">
        <v>60</v>
      </c>
      <c r="E20" s="5" t="s">
        <v>61</v>
      </c>
      <c r="F20" s="4" t="s">
        <v>62</v>
      </c>
      <c r="G20" s="4">
        <v>1</v>
      </c>
      <c r="H20" s="4" t="str">
        <f>_xlfn.DISPIMG("ID_2062D6D825C249A6B81E708174C7626E",1)</f>
        <v>=DISPIMG("ID_2062D6D825C249A6B81E708174C7626E",1)</v>
      </c>
    </row>
    <row r="21" ht="48" spans="1:8">
      <c r="A21" s="4">
        <v>17</v>
      </c>
      <c r="B21" s="8"/>
      <c r="C21" s="10"/>
      <c r="D21" s="5" t="s">
        <v>63</v>
      </c>
      <c r="E21" s="5" t="s">
        <v>64</v>
      </c>
      <c r="F21" s="4" t="s">
        <v>14</v>
      </c>
      <c r="G21" s="4">
        <v>2</v>
      </c>
      <c r="H21" s="4" t="str">
        <f>_xlfn.DISPIMG("ID_4642E6810F6342308B1DCC942A9DD227",1)</f>
        <v>=DISPIMG("ID_4642E6810F6342308B1DCC942A9DD227",1)</v>
      </c>
    </row>
    <row r="22" ht="48" spans="1:8">
      <c r="A22" s="4">
        <v>18</v>
      </c>
      <c r="B22" s="8"/>
      <c r="C22" s="10"/>
      <c r="D22" s="5" t="s">
        <v>65</v>
      </c>
      <c r="E22" s="5" t="s">
        <v>66</v>
      </c>
      <c r="F22" s="4" t="s">
        <v>67</v>
      </c>
      <c r="G22" s="4">
        <v>2</v>
      </c>
      <c r="H22" s="4" t="str">
        <f>_xlfn.DISPIMG("ID_CB59CEB86B5240F690DE65BCD842ABA8",1)</f>
        <v>=DISPIMG("ID_CB59CEB86B5240F690DE65BCD842ABA8",1)</v>
      </c>
    </row>
    <row r="23" ht="48" spans="1:8">
      <c r="A23" s="4">
        <v>19</v>
      </c>
      <c r="B23" s="8"/>
      <c r="C23" s="10"/>
      <c r="D23" s="5" t="s">
        <v>68</v>
      </c>
      <c r="E23" s="5" t="s">
        <v>69</v>
      </c>
      <c r="F23" s="4" t="s">
        <v>70</v>
      </c>
      <c r="G23" s="4">
        <v>100</v>
      </c>
      <c r="H23" s="4" t="str">
        <f>_xlfn.DISPIMG("ID_9F3B079710234CFA815D0325580F848F",1)</f>
        <v>=DISPIMG("ID_9F3B079710234CFA815D0325580F848F",1)</v>
      </c>
    </row>
    <row r="24" ht="48" spans="1:8">
      <c r="A24" s="4">
        <v>20</v>
      </c>
      <c r="B24" s="8"/>
      <c r="C24" s="10"/>
      <c r="D24" s="5" t="s">
        <v>71</v>
      </c>
      <c r="E24" s="5" t="s">
        <v>72</v>
      </c>
      <c r="F24" s="4" t="s">
        <v>73</v>
      </c>
      <c r="G24" s="4">
        <v>1</v>
      </c>
      <c r="H24" s="4" t="str">
        <f>_xlfn.DISPIMG("ID_0749E2B17657414B88B876A5D56FCC23",1)</f>
        <v>=DISPIMG("ID_0749E2B17657414B88B876A5D56FCC23",1)</v>
      </c>
    </row>
    <row r="25" ht="48" spans="1:8">
      <c r="A25" s="4">
        <v>21</v>
      </c>
      <c r="B25" s="8"/>
      <c r="C25" s="10"/>
      <c r="D25" s="5" t="s">
        <v>74</v>
      </c>
      <c r="E25" s="5" t="s">
        <v>75</v>
      </c>
      <c r="F25" s="4" t="s">
        <v>23</v>
      </c>
      <c r="G25" s="4">
        <v>3</v>
      </c>
      <c r="H25" s="4" t="str">
        <f>_xlfn.DISPIMG("ID_EA2A73E6B9CA431484E28EAF7ACB9804",1)</f>
        <v>=DISPIMG("ID_EA2A73E6B9CA431484E28EAF7ACB9804",1)</v>
      </c>
    </row>
    <row r="26" ht="48" spans="1:8">
      <c r="A26" s="4">
        <v>22</v>
      </c>
      <c r="B26" s="8"/>
      <c r="C26" s="10"/>
      <c r="D26" s="5" t="s">
        <v>76</v>
      </c>
      <c r="E26" s="5" t="s">
        <v>77</v>
      </c>
      <c r="F26" s="4" t="s">
        <v>67</v>
      </c>
      <c r="G26" s="4">
        <v>6</v>
      </c>
      <c r="H26" s="4" t="str">
        <f>_xlfn.DISPIMG("ID_B609F16707C64BC28CE47430A73D0341",1)</f>
        <v>=DISPIMG("ID_B609F16707C64BC28CE47430A73D0341",1)</v>
      </c>
    </row>
    <row r="27" ht="48" spans="1:8">
      <c r="A27" s="4">
        <v>23</v>
      </c>
      <c r="B27" s="8"/>
      <c r="C27" s="10"/>
      <c r="D27" s="5" t="s">
        <v>78</v>
      </c>
      <c r="E27" s="5" t="s">
        <v>29</v>
      </c>
      <c r="F27" s="4" t="s">
        <v>30</v>
      </c>
      <c r="G27" s="4">
        <v>12</v>
      </c>
      <c r="H27" s="4" t="str">
        <f>_xlfn.DISPIMG("ID_AA1657558AA847688D7EBE839F1624AC",1)</f>
        <v>=DISPIMG("ID_AA1657558AA847688D7EBE839F1624AC",1)</v>
      </c>
    </row>
    <row r="28" ht="48" spans="1:8">
      <c r="A28" s="4">
        <v>24</v>
      </c>
      <c r="B28" s="7"/>
      <c r="C28" s="11"/>
      <c r="D28" s="5" t="s">
        <v>79</v>
      </c>
      <c r="E28" s="5" t="s">
        <v>80</v>
      </c>
      <c r="F28" s="4" t="s">
        <v>81</v>
      </c>
      <c r="G28" s="4">
        <v>4</v>
      </c>
      <c r="H28" s="4" t="str">
        <f>_xlfn.DISPIMG("ID_5435574B6E6B47AAAAF3110263A76387",1)</f>
        <v>=DISPIMG("ID_5435574B6E6B47AAAAF3110263A76387",1)</v>
      </c>
    </row>
    <row r="29" ht="33.8" spans="1:8">
      <c r="A29" s="4">
        <v>25</v>
      </c>
      <c r="B29" s="6" t="s">
        <v>82</v>
      </c>
      <c r="C29" s="5" t="s">
        <v>83</v>
      </c>
      <c r="D29" s="5" t="s">
        <v>84</v>
      </c>
      <c r="E29" s="5" t="s">
        <v>85</v>
      </c>
      <c r="F29" s="4" t="s">
        <v>30</v>
      </c>
      <c r="G29" s="4">
        <v>1</v>
      </c>
      <c r="H29" s="4" t="str">
        <f>_xlfn.DISPIMG("ID_F3FED2AB56614EDDB6D0C1EEDEB99118",1)</f>
        <v>=DISPIMG("ID_F3FED2AB56614EDDB6D0C1EEDEB99118",1)</v>
      </c>
    </row>
    <row r="30" ht="48" spans="1:8">
      <c r="A30" s="4">
        <v>26</v>
      </c>
      <c r="B30" s="8"/>
      <c r="C30" s="5" t="s">
        <v>86</v>
      </c>
      <c r="D30" s="5" t="s">
        <v>87</v>
      </c>
      <c r="E30" s="5" t="s">
        <v>88</v>
      </c>
      <c r="F30" s="4" t="s">
        <v>23</v>
      </c>
      <c r="G30" s="4">
        <v>29.6</v>
      </c>
      <c r="H30" s="4" t="str">
        <f>_xlfn.DISPIMG("ID_0FB81C5C205847F594629BBD8B4F5342",1)</f>
        <v>=DISPIMG("ID_0FB81C5C205847F594629BBD8B4F5342",1)</v>
      </c>
    </row>
    <row r="31" ht="45.8" spans="1:8">
      <c r="A31" s="4">
        <v>27</v>
      </c>
      <c r="B31" s="8"/>
      <c r="C31" s="5" t="s">
        <v>89</v>
      </c>
      <c r="D31" s="5" t="s">
        <v>87</v>
      </c>
      <c r="E31" s="5" t="s">
        <v>90</v>
      </c>
      <c r="F31" s="4" t="s">
        <v>23</v>
      </c>
      <c r="G31" s="4">
        <v>6.3</v>
      </c>
      <c r="H31" s="4" t="str">
        <f>_xlfn.DISPIMG("ID_CACB036BA6AF4DB1848E13D6B53821E7",1)</f>
        <v>=DISPIMG("ID_CACB036BA6AF4DB1848E13D6B53821E7",1)</v>
      </c>
    </row>
    <row r="32" ht="39" spans="1:8">
      <c r="A32" s="4">
        <v>28</v>
      </c>
      <c r="B32" s="8"/>
      <c r="C32" s="5" t="s">
        <v>91</v>
      </c>
      <c r="D32" s="5" t="s">
        <v>92</v>
      </c>
      <c r="E32" s="5" t="s">
        <v>93</v>
      </c>
      <c r="F32" s="4" t="s">
        <v>30</v>
      </c>
      <c r="G32" s="4">
        <v>1</v>
      </c>
      <c r="H32" s="4" t="str">
        <f>_xlfn.DISPIMG("ID_156C5633F44246C193197FB3DDE0795F",1)</f>
        <v>=DISPIMG("ID_156C5633F44246C193197FB3DDE0795F",1)</v>
      </c>
    </row>
    <row r="33" ht="39.8" spans="1:8">
      <c r="A33" s="4">
        <v>29</v>
      </c>
      <c r="B33" s="8"/>
      <c r="C33" s="5" t="s">
        <v>94</v>
      </c>
      <c r="D33" s="5" t="s">
        <v>95</v>
      </c>
      <c r="E33" s="5" t="s">
        <v>96</v>
      </c>
      <c r="F33" s="4" t="s">
        <v>30</v>
      </c>
      <c r="G33" s="4">
        <v>3</v>
      </c>
      <c r="H33" s="4" t="str">
        <f>_xlfn.DISPIMG("ID_7B329FE6A0784290BC8D74D96A339A80",1)</f>
        <v>=DISPIMG("ID_7B329FE6A0784290BC8D74D96A339A80",1)</v>
      </c>
    </row>
    <row r="34" ht="42" spans="1:8">
      <c r="A34" s="4">
        <v>30</v>
      </c>
      <c r="B34" s="8"/>
      <c r="C34" s="5" t="s">
        <v>97</v>
      </c>
      <c r="D34" s="5" t="s">
        <v>98</v>
      </c>
      <c r="E34" s="5" t="s">
        <v>99</v>
      </c>
      <c r="F34" s="4" t="s">
        <v>30</v>
      </c>
      <c r="G34" s="4">
        <v>12</v>
      </c>
      <c r="H34" s="4" t="str">
        <f>_xlfn.DISPIMG("ID_EB68A4923FAD4C018B14F2A98AD0A09B",1)</f>
        <v>=DISPIMG("ID_EB68A4923FAD4C018B14F2A98AD0A09B",1)</v>
      </c>
    </row>
    <row r="35" ht="27" spans="1:8">
      <c r="A35" s="4">
        <v>31</v>
      </c>
      <c r="B35" s="8"/>
      <c r="C35" s="5" t="s">
        <v>100</v>
      </c>
      <c r="D35" s="5" t="s">
        <v>101</v>
      </c>
      <c r="E35" s="5" t="s">
        <v>102</v>
      </c>
      <c r="F35" s="4" t="s">
        <v>18</v>
      </c>
      <c r="G35" s="4">
        <v>1</v>
      </c>
      <c r="H35" s="4" t="str">
        <f>_xlfn.DISPIMG("ID_86A07B1A7E284B6A899F15F06E1D62B8",1)</f>
        <v>=DISPIMG("ID_86A07B1A7E284B6A899F15F06E1D62B8",1)</v>
      </c>
    </row>
    <row r="36" ht="67.5" spans="1:8">
      <c r="A36" s="4">
        <v>32</v>
      </c>
      <c r="B36" s="8"/>
      <c r="C36" s="5" t="s">
        <v>103</v>
      </c>
      <c r="D36" s="5" t="s">
        <v>104</v>
      </c>
      <c r="E36" s="5" t="s">
        <v>105</v>
      </c>
      <c r="F36" s="4" t="s">
        <v>106</v>
      </c>
      <c r="G36" s="4">
        <v>1</v>
      </c>
      <c r="H36" s="4" t="str">
        <f>_xlfn.DISPIMG("ID_1FF8B3C797D941AC9C32ACE543177284",1)</f>
        <v>=DISPIMG("ID_1FF8B3C797D941AC9C32ACE543177284",1)</v>
      </c>
    </row>
    <row r="37" ht="42" spans="1:8">
      <c r="A37" s="4">
        <v>33</v>
      </c>
      <c r="B37" s="8"/>
      <c r="C37" s="5" t="s">
        <v>107</v>
      </c>
      <c r="D37" s="5" t="s">
        <v>108</v>
      </c>
      <c r="E37" s="5" t="s">
        <v>109</v>
      </c>
      <c r="F37" s="4" t="s">
        <v>110</v>
      </c>
      <c r="G37" s="4">
        <v>2</v>
      </c>
      <c r="H37" s="4" t="str">
        <f>_xlfn.DISPIMG("ID_DA04C270DC694FE99845628EB4E89F93",1)</f>
        <v>=DISPIMG("ID_DA04C270DC694FE99845628EB4E89F93",1)</v>
      </c>
    </row>
    <row r="38" ht="42" spans="1:8">
      <c r="A38" s="4">
        <v>34</v>
      </c>
      <c r="B38" s="8"/>
      <c r="C38" s="5" t="s">
        <v>111</v>
      </c>
      <c r="D38" s="5" t="s">
        <v>108</v>
      </c>
      <c r="E38" s="5" t="s">
        <v>112</v>
      </c>
      <c r="F38" s="4" t="s">
        <v>30</v>
      </c>
      <c r="G38" s="4">
        <v>6</v>
      </c>
      <c r="H38" s="4" t="str">
        <f>_xlfn.DISPIMG("ID_FFAF83062DDD42C1836CA91D090CC680",1)</f>
        <v>=DISPIMG("ID_FFAF83062DDD42C1836CA91D090CC680",1)</v>
      </c>
    </row>
    <row r="39" ht="45" spans="1:8">
      <c r="A39" s="4">
        <v>35</v>
      </c>
      <c r="B39" s="8"/>
      <c r="C39" s="5" t="s">
        <v>113</v>
      </c>
      <c r="D39" s="5" t="s">
        <v>114</v>
      </c>
      <c r="E39" s="5" t="s">
        <v>115</v>
      </c>
      <c r="F39" s="4" t="s">
        <v>30</v>
      </c>
      <c r="G39" s="4">
        <v>16</v>
      </c>
      <c r="H39" s="4" t="str">
        <f>_xlfn.DISPIMG("ID_6FCDDB2C363740DDA64C89B76CC44C1C",1)</f>
        <v>=DISPIMG("ID_6FCDDB2C363740DDA64C89B76CC44C1C",1)</v>
      </c>
    </row>
    <row r="40" ht="38.3" spans="1:8">
      <c r="A40" s="4">
        <v>36</v>
      </c>
      <c r="B40" s="7"/>
      <c r="C40" s="5" t="s">
        <v>116</v>
      </c>
      <c r="D40" s="5" t="s">
        <v>117</v>
      </c>
      <c r="E40" s="5" t="s">
        <v>118</v>
      </c>
      <c r="F40" s="4" t="s">
        <v>30</v>
      </c>
      <c r="G40" s="4">
        <v>1</v>
      </c>
      <c r="H40" s="4" t="str">
        <f>_xlfn.DISPIMG("ID_6F35EE8E4DAB4469B30B955534FE5F24",1)</f>
        <v>=DISPIMG("ID_6F35EE8E4DAB4469B30B955534FE5F24",1)</v>
      </c>
    </row>
    <row r="41" ht="48" spans="1:8">
      <c r="A41" s="4">
        <v>37</v>
      </c>
      <c r="B41" s="12" t="s">
        <v>119</v>
      </c>
      <c r="C41" s="5" t="s">
        <v>120</v>
      </c>
      <c r="D41" s="5" t="s">
        <v>121</v>
      </c>
      <c r="E41" s="5" t="s">
        <v>122</v>
      </c>
      <c r="F41" s="4" t="s">
        <v>23</v>
      </c>
      <c r="G41" s="4">
        <v>1.8</v>
      </c>
      <c r="H41" s="4" t="str">
        <f>_xlfn.DISPIMG("ID_31FA3E8054A8473EB35482874FD1E8B3",1)</f>
        <v>=DISPIMG("ID_31FA3E8054A8473EB35482874FD1E8B3",1)</v>
      </c>
    </row>
    <row r="42" ht="48" spans="1:8">
      <c r="A42" s="4">
        <v>38</v>
      </c>
      <c r="B42" s="13"/>
      <c r="C42" s="5" t="s">
        <v>123</v>
      </c>
      <c r="D42" s="5" t="s">
        <v>124</v>
      </c>
      <c r="E42" s="5" t="s">
        <v>125</v>
      </c>
      <c r="F42" s="4" t="s">
        <v>18</v>
      </c>
      <c r="G42" s="4">
        <v>1</v>
      </c>
      <c r="H42" s="4" t="str">
        <f>_xlfn.DISPIMG("ID_F990443DEABE410BA2AC7C6C3C4B412C",1)</f>
        <v>=DISPIMG("ID_F990443DEABE410BA2AC7C6C3C4B412C",1)</v>
      </c>
    </row>
    <row r="43" ht="35.3" spans="1:8">
      <c r="A43" s="4">
        <v>39</v>
      </c>
      <c r="B43" s="12" t="s">
        <v>126</v>
      </c>
      <c r="C43" s="5" t="s">
        <v>127</v>
      </c>
      <c r="D43" s="5" t="s">
        <v>87</v>
      </c>
      <c r="E43" s="5" t="s">
        <v>128</v>
      </c>
      <c r="F43" s="4" t="s">
        <v>23</v>
      </c>
      <c r="G43" s="4">
        <v>60.9</v>
      </c>
      <c r="H43" s="4" t="str">
        <f>_xlfn.DISPIMG("ID_89505FA93DE14DDCA6F09A03593E6578",1)</f>
        <v>=DISPIMG("ID_89505FA93DE14DDCA6F09A03593E6578",1)</v>
      </c>
    </row>
    <row r="44" ht="48" spans="1:8">
      <c r="A44" s="4">
        <v>40</v>
      </c>
      <c r="B44" s="14"/>
      <c r="C44" s="5" t="s">
        <v>129</v>
      </c>
      <c r="D44" s="5" t="s">
        <v>101</v>
      </c>
      <c r="E44" s="5" t="s">
        <v>130</v>
      </c>
      <c r="F44" s="4" t="s">
        <v>23</v>
      </c>
      <c r="G44" s="4">
        <v>5</v>
      </c>
      <c r="H44" s="4" t="str">
        <f>_xlfn.DISPIMG("ID_A20F376D9D4B435183EA37EEC997A1D5",1)</f>
        <v>=DISPIMG("ID_A20F376D9D4B435183EA37EEC997A1D5",1)</v>
      </c>
    </row>
    <row r="45" ht="34.5" spans="1:8">
      <c r="A45" s="4">
        <v>41</v>
      </c>
      <c r="B45" s="14"/>
      <c r="C45" s="5" t="s">
        <v>131</v>
      </c>
      <c r="D45" s="5" t="s">
        <v>132</v>
      </c>
      <c r="E45" s="5" t="s">
        <v>42</v>
      </c>
      <c r="F45" s="4" t="s">
        <v>14</v>
      </c>
      <c r="G45" s="4">
        <v>18</v>
      </c>
      <c r="H45" s="4" t="str">
        <f>_xlfn.DISPIMG("ID_74CC00335B5A4B1CBB3B73B2EC0BA0D0",1)</f>
        <v>=DISPIMG("ID_74CC00335B5A4B1CBB3B73B2EC0BA0D0",1)</v>
      </c>
    </row>
    <row r="46" ht="48" spans="1:8">
      <c r="A46" s="4">
        <v>42</v>
      </c>
      <c r="B46" s="14"/>
      <c r="C46" s="5" t="s">
        <v>133</v>
      </c>
      <c r="D46" s="5" t="s">
        <v>134</v>
      </c>
      <c r="E46" s="5" t="s">
        <v>135</v>
      </c>
      <c r="F46" s="4" t="s">
        <v>30</v>
      </c>
      <c r="G46" s="4">
        <v>1</v>
      </c>
      <c r="H46" s="4" t="str">
        <f>_xlfn.DISPIMG("ID_73AF82E9E4904197806699FA0FAABE58",1)</f>
        <v>=DISPIMG("ID_73AF82E9E4904197806699FA0FAABE58",1)</v>
      </c>
    </row>
    <row r="47" ht="47.3" spans="1:8">
      <c r="A47" s="4">
        <v>43</v>
      </c>
      <c r="B47" s="14"/>
      <c r="C47" s="5" t="s">
        <v>136</v>
      </c>
      <c r="D47" s="5" t="s">
        <v>137</v>
      </c>
      <c r="E47" s="5" t="s">
        <v>138</v>
      </c>
      <c r="F47" s="4" t="s">
        <v>23</v>
      </c>
      <c r="G47" s="4">
        <v>28.8</v>
      </c>
      <c r="H47" s="4" t="str">
        <f>_xlfn.DISPIMG("ID_4A6731ED7C714636B47064DB6200328A",1)</f>
        <v>=DISPIMG("ID_4A6731ED7C714636B47064DB6200328A",1)</v>
      </c>
    </row>
    <row r="48" ht="30" spans="1:8">
      <c r="A48" s="4">
        <v>44</v>
      </c>
      <c r="B48" s="13"/>
      <c r="C48" s="5" t="s">
        <v>139</v>
      </c>
      <c r="D48" s="5" t="s">
        <v>140</v>
      </c>
      <c r="E48" s="5" t="s">
        <v>141</v>
      </c>
      <c r="F48" s="4" t="s">
        <v>30</v>
      </c>
      <c r="G48" s="4">
        <v>2</v>
      </c>
      <c r="H48" s="4" t="str">
        <f>_xlfn.DISPIMG("ID_A4DB51DEE71847B88AF935B117AC3B03",1)</f>
        <v>=DISPIMG("ID_A4DB51DEE71847B88AF935B117AC3B03",1)</v>
      </c>
    </row>
    <row r="49" ht="27" spans="1:8">
      <c r="A49" s="4">
        <v>45</v>
      </c>
      <c r="B49" s="4" t="s">
        <v>142</v>
      </c>
      <c r="C49" s="5" t="s">
        <v>143</v>
      </c>
      <c r="D49" s="5" t="s">
        <v>144</v>
      </c>
      <c r="E49" s="5" t="s">
        <v>135</v>
      </c>
      <c r="F49" s="4" t="s">
        <v>30</v>
      </c>
      <c r="G49" s="4">
        <v>1</v>
      </c>
      <c r="H49" s="4" t="str">
        <f>_xlfn.DISPIMG("ID_1E592CA92B9A4D63BA1272B7613FE05A",1)</f>
        <v>=DISPIMG("ID_1E592CA92B9A4D63BA1272B7613FE05A",1)</v>
      </c>
    </row>
    <row r="50" ht="31.5" spans="1:8">
      <c r="A50" s="4">
        <v>46</v>
      </c>
      <c r="B50" s="12" t="s">
        <v>145</v>
      </c>
      <c r="C50" s="5" t="s">
        <v>146</v>
      </c>
      <c r="D50" s="5" t="s">
        <v>147</v>
      </c>
      <c r="E50" s="5" t="s">
        <v>148</v>
      </c>
      <c r="F50" s="4" t="s">
        <v>23</v>
      </c>
      <c r="G50" s="4">
        <v>7.2</v>
      </c>
      <c r="H50" s="4" t="str">
        <f>_xlfn.DISPIMG("ID_4195794D7E944E90BC05C6EC0D3C542E",1)</f>
        <v>=DISPIMG("ID_4195794D7E944E90BC05C6EC0D3C542E",1)</v>
      </c>
    </row>
    <row r="51" ht="33" spans="1:8">
      <c r="A51" s="4">
        <v>47</v>
      </c>
      <c r="B51" s="14"/>
      <c r="C51" s="5" t="s">
        <v>149</v>
      </c>
      <c r="D51" s="5" t="s">
        <v>150</v>
      </c>
      <c r="E51" s="5" t="s">
        <v>151</v>
      </c>
      <c r="F51" s="4" t="s">
        <v>30</v>
      </c>
      <c r="G51" s="4">
        <v>12</v>
      </c>
      <c r="H51" s="4" t="str">
        <f>_xlfn.DISPIMG("ID_AEAE46BDFEB94111B5640E707BB641EB",1)</f>
        <v>=DISPIMG("ID_AEAE46BDFEB94111B5640E707BB641EB",1)</v>
      </c>
    </row>
    <row r="52" ht="30.8" spans="1:8">
      <c r="A52" s="4">
        <v>48</v>
      </c>
      <c r="B52" s="14"/>
      <c r="C52" s="5" t="s">
        <v>152</v>
      </c>
      <c r="D52" s="5" t="s">
        <v>153</v>
      </c>
      <c r="E52" s="5" t="s">
        <v>154</v>
      </c>
      <c r="F52" s="4" t="s">
        <v>30</v>
      </c>
      <c r="G52" s="4">
        <v>12</v>
      </c>
      <c r="H52" s="4" t="str">
        <f>_xlfn.DISPIMG("ID_5429AA510EB241FD82A510724FE8CFC2",1)</f>
        <v>=DISPIMG("ID_5429AA510EB241FD82A510724FE8CFC2",1)</v>
      </c>
    </row>
    <row r="53" ht="30.8" spans="1:8">
      <c r="A53" s="4">
        <v>49</v>
      </c>
      <c r="B53" s="14"/>
      <c r="C53" s="5" t="s">
        <v>155</v>
      </c>
      <c r="D53" s="5" t="s">
        <v>156</v>
      </c>
      <c r="E53" s="5" t="s">
        <v>157</v>
      </c>
      <c r="F53" s="4" t="s">
        <v>30</v>
      </c>
      <c r="G53" s="4">
        <v>12</v>
      </c>
      <c r="H53" s="4" t="str">
        <f>_xlfn.DISPIMG("ID_87D0CE7477734D7EA70A26F8C385DBBD",1)</f>
        <v>=DISPIMG("ID_87D0CE7477734D7EA70A26F8C385DBBD",1)</v>
      </c>
    </row>
    <row r="54" ht="30.8" spans="1:8">
      <c r="A54" s="4">
        <v>50</v>
      </c>
      <c r="B54" s="14"/>
      <c r="C54" s="5" t="s">
        <v>158</v>
      </c>
      <c r="D54" s="5" t="s">
        <v>87</v>
      </c>
      <c r="E54" s="5" t="s">
        <v>159</v>
      </c>
      <c r="F54" s="4" t="s">
        <v>23</v>
      </c>
      <c r="G54" s="4">
        <v>8.4</v>
      </c>
      <c r="H54" s="4" t="str">
        <f>_xlfn.DISPIMG("ID_B5031ADBC3914665BD74A3E49927F210",1)</f>
        <v>=DISPIMG("ID_B5031ADBC3914665BD74A3E49927F210",1)</v>
      </c>
    </row>
    <row r="55" ht="30.8" spans="1:8">
      <c r="A55" s="4">
        <v>51</v>
      </c>
      <c r="B55" s="13"/>
      <c r="C55" s="5" t="s">
        <v>160</v>
      </c>
      <c r="D55" s="5" t="s">
        <v>92</v>
      </c>
      <c r="E55" s="5" t="s">
        <v>93</v>
      </c>
      <c r="F55" s="4" t="s">
        <v>30</v>
      </c>
      <c r="G55" s="4">
        <v>1</v>
      </c>
      <c r="H55" s="4" t="str">
        <f>_xlfn.DISPIMG("ID_9C5CCDFAD25E435D8D5ED350BFC0F2CB",1)</f>
        <v>=DISPIMG("ID_9C5CCDFAD25E435D8D5ED350BFC0F2CB",1)</v>
      </c>
    </row>
    <row r="56" ht="32.3" spans="1:8">
      <c r="A56" s="4">
        <v>52</v>
      </c>
      <c r="B56" s="4" t="s">
        <v>161</v>
      </c>
      <c r="C56" s="5" t="s">
        <v>162</v>
      </c>
      <c r="D56" s="5" t="s">
        <v>163</v>
      </c>
      <c r="E56" s="5" t="s">
        <v>164</v>
      </c>
      <c r="F56" s="4" t="s">
        <v>165</v>
      </c>
      <c r="G56" s="4">
        <v>1</v>
      </c>
      <c r="H56" s="4" t="str">
        <f>_xlfn.DISPIMG("ID_6CA4DA501B6E49EBA6B1E6D5BD9450DC",1)</f>
        <v>=DISPIMG("ID_6CA4DA501B6E49EBA6B1E6D5BD9450DC",1)</v>
      </c>
    </row>
    <row r="57" ht="32.3" spans="1:8">
      <c r="A57" s="4">
        <v>53</v>
      </c>
      <c r="B57" s="4"/>
      <c r="C57" s="5" t="s">
        <v>166</v>
      </c>
      <c r="D57" s="5" t="s">
        <v>150</v>
      </c>
      <c r="E57" s="5" t="s">
        <v>167</v>
      </c>
      <c r="F57" s="4" t="s">
        <v>30</v>
      </c>
      <c r="G57" s="4">
        <v>4</v>
      </c>
      <c r="H57" s="4" t="str">
        <f>_xlfn.DISPIMG("ID_FDBE78BE4C5040C880982DB24AD0C6DF",1)</f>
        <v>=DISPIMG("ID_FDBE78BE4C5040C880982DB24AD0C6DF",1)</v>
      </c>
    </row>
    <row r="58" ht="54.8" spans="1:8">
      <c r="A58" s="4">
        <v>54</v>
      </c>
      <c r="B58" s="12" t="s">
        <v>168</v>
      </c>
      <c r="C58" s="5" t="s">
        <v>169</v>
      </c>
      <c r="D58" s="5" t="s">
        <v>170</v>
      </c>
      <c r="E58" s="5" t="s">
        <v>171</v>
      </c>
      <c r="F58" s="4" t="s">
        <v>23</v>
      </c>
      <c r="G58" s="4">
        <v>29.2</v>
      </c>
      <c r="H58" s="4" t="str">
        <f>_xlfn.DISPIMG("ID_47EEB96E135241F4849ED2E14D7D26E7",1)</f>
        <v>=DISPIMG("ID_47EEB96E135241F4849ED2E14D7D26E7",1)</v>
      </c>
    </row>
    <row r="59" ht="30.8" spans="1:8">
      <c r="A59" s="4">
        <v>55</v>
      </c>
      <c r="B59" s="13"/>
      <c r="C59" s="5" t="s">
        <v>172</v>
      </c>
      <c r="D59" s="5" t="s">
        <v>173</v>
      </c>
      <c r="E59" s="5" t="s">
        <v>174</v>
      </c>
      <c r="F59" s="4" t="s">
        <v>30</v>
      </c>
      <c r="G59" s="4">
        <v>1</v>
      </c>
      <c r="H59" s="4" t="str">
        <f>_xlfn.DISPIMG("ID_DB27322AC79546BCBB963045F38C510C",1)</f>
        <v>=DISPIMG("ID_DB27322AC79546BCBB963045F38C510C",1)</v>
      </c>
    </row>
    <row r="60" ht="30.8" spans="1:8">
      <c r="A60" s="4">
        <v>56</v>
      </c>
      <c r="B60" s="12" t="s">
        <v>175</v>
      </c>
      <c r="C60" s="5" t="s">
        <v>176</v>
      </c>
      <c r="D60" s="5" t="s">
        <v>177</v>
      </c>
      <c r="E60" s="5" t="s">
        <v>178</v>
      </c>
      <c r="F60" s="4" t="s">
        <v>14</v>
      </c>
      <c r="G60" s="4">
        <v>50</v>
      </c>
      <c r="H60" s="4" t="str">
        <f>_xlfn.DISPIMG("ID_922317D91E9844B690F95429F37E7806",1)</f>
        <v>=DISPIMG("ID_922317D91E9844B690F95429F37E7806",1)</v>
      </c>
    </row>
    <row r="61" ht="30.8" spans="1:8">
      <c r="A61" s="4">
        <v>57</v>
      </c>
      <c r="B61" s="14"/>
      <c r="C61" s="5" t="s">
        <v>179</v>
      </c>
      <c r="D61" s="5" t="s">
        <v>101</v>
      </c>
      <c r="E61" s="5" t="s">
        <v>180</v>
      </c>
      <c r="F61" s="4" t="s">
        <v>165</v>
      </c>
      <c r="G61" s="4">
        <v>1</v>
      </c>
      <c r="H61" s="4" t="str">
        <f>_xlfn.DISPIMG("ID_507E6149E5814A7FA40090DCF78AE89B",1)</f>
        <v>=DISPIMG("ID_507E6149E5814A7FA40090DCF78AE89B",1)</v>
      </c>
    </row>
    <row r="62" ht="54" spans="1:8">
      <c r="A62" s="4">
        <v>58</v>
      </c>
      <c r="B62" s="14"/>
      <c r="C62" s="5" t="s">
        <v>181</v>
      </c>
      <c r="D62" s="5" t="s">
        <v>182</v>
      </c>
      <c r="E62" s="5" t="s">
        <v>183</v>
      </c>
      <c r="F62" s="4" t="s">
        <v>18</v>
      </c>
      <c r="G62" s="4">
        <v>2</v>
      </c>
      <c r="H62" s="4" t="str">
        <f>_xlfn.DISPIMG("ID_8153BBF9E4664E35B71841987C2DD8AE",1)</f>
        <v>=DISPIMG("ID_8153BBF9E4664E35B71841987C2DD8AE",1)</v>
      </c>
    </row>
    <row r="63" ht="30.8" spans="1:8">
      <c r="A63" s="4">
        <v>59</v>
      </c>
      <c r="B63" s="14"/>
      <c r="C63" s="5" t="s">
        <v>184</v>
      </c>
      <c r="D63" s="5" t="s">
        <v>185</v>
      </c>
      <c r="E63" s="5" t="s">
        <v>186</v>
      </c>
      <c r="F63" s="4" t="s">
        <v>23</v>
      </c>
      <c r="G63" s="4">
        <v>6.6</v>
      </c>
      <c r="H63" s="4" t="str">
        <f>_xlfn.DISPIMG("ID_849CD9AA117947019B9A178E18427357",1)</f>
        <v>=DISPIMG("ID_849CD9AA117947019B9A178E18427357",1)</v>
      </c>
    </row>
    <row r="64" ht="35.3" spans="1:8">
      <c r="A64" s="4">
        <v>60</v>
      </c>
      <c r="B64" s="14"/>
      <c r="C64" s="5" t="s">
        <v>187</v>
      </c>
      <c r="D64" s="5" t="s">
        <v>87</v>
      </c>
      <c r="E64" s="5" t="s">
        <v>188</v>
      </c>
      <c r="F64" s="4" t="s">
        <v>23</v>
      </c>
      <c r="G64" s="4">
        <v>23.2</v>
      </c>
      <c r="H64" s="4" t="str">
        <f>_xlfn.DISPIMG("ID_04800D79D31845B3955FB25EA1B079FF",1)</f>
        <v>=DISPIMG("ID_04800D79D31845B3955FB25EA1B079FF",1)</v>
      </c>
    </row>
    <row r="65" ht="30.8" spans="1:8">
      <c r="A65" s="4">
        <v>61</v>
      </c>
      <c r="B65" s="14"/>
      <c r="C65" s="5" t="s">
        <v>189</v>
      </c>
      <c r="D65" s="5" t="s">
        <v>190</v>
      </c>
      <c r="E65" s="5" t="s">
        <v>191</v>
      </c>
      <c r="F65" s="4" t="s">
        <v>30</v>
      </c>
      <c r="G65" s="4">
        <v>2</v>
      </c>
      <c r="H65" s="4" t="str">
        <f>_xlfn.DISPIMG("ID_1608B2EF9A8E411BBB54715AA55E8932",1)</f>
        <v>=DISPIMG("ID_1608B2EF9A8E411BBB54715AA55E8932",1)</v>
      </c>
    </row>
    <row r="66" ht="30.8" spans="1:8">
      <c r="A66" s="4">
        <v>62</v>
      </c>
      <c r="B66" s="14"/>
      <c r="C66" s="5" t="s">
        <v>192</v>
      </c>
      <c r="D66" s="5" t="s">
        <v>193</v>
      </c>
      <c r="E66" s="5" t="s">
        <v>174</v>
      </c>
      <c r="F66" s="4" t="s">
        <v>30</v>
      </c>
      <c r="G66" s="4">
        <v>2</v>
      </c>
      <c r="H66" s="4" t="str">
        <f>_xlfn.DISPIMG("ID_3A857EB0314A4CADB702FFCF7B7BEA2A",1)</f>
        <v>=DISPIMG("ID_3A857EB0314A4CADB702FFCF7B7BEA2A",1)</v>
      </c>
    </row>
    <row r="67" ht="30.8" spans="1:8">
      <c r="A67" s="4">
        <v>63</v>
      </c>
      <c r="B67" s="14"/>
      <c r="C67" s="5" t="s">
        <v>194</v>
      </c>
      <c r="D67" s="5" t="s">
        <v>195</v>
      </c>
      <c r="E67" s="5" t="s">
        <v>196</v>
      </c>
      <c r="F67" s="4" t="s">
        <v>18</v>
      </c>
      <c r="G67" s="4">
        <v>1</v>
      </c>
      <c r="H67" s="4" t="str">
        <f>_xlfn.DISPIMG("ID_6793FA0E2EEA44EA9D9D701FF0123EAE",1)</f>
        <v>=DISPIMG("ID_6793FA0E2EEA44EA9D9D701FF0123EAE",1)</v>
      </c>
    </row>
    <row r="68" ht="30.8" spans="1:8">
      <c r="A68" s="4">
        <v>64</v>
      </c>
      <c r="B68" s="14"/>
      <c r="C68" s="5" t="s">
        <v>197</v>
      </c>
      <c r="D68" s="5" t="s">
        <v>150</v>
      </c>
      <c r="E68" s="5" t="s">
        <v>167</v>
      </c>
      <c r="F68" s="4" t="s">
        <v>30</v>
      </c>
      <c r="G68" s="4">
        <v>2</v>
      </c>
      <c r="H68" s="4" t="str">
        <f>_xlfn.DISPIMG("ID_E9CEE4E9ABA74152B10ED381889C651F",1)</f>
        <v>=DISPIMG("ID_E9CEE4E9ABA74152B10ED381889C651F",1)</v>
      </c>
    </row>
    <row r="69" ht="30.8" spans="1:8">
      <c r="A69" s="4">
        <v>65</v>
      </c>
      <c r="B69" s="14"/>
      <c r="C69" s="5" t="s">
        <v>198</v>
      </c>
      <c r="D69" s="5" t="s">
        <v>199</v>
      </c>
      <c r="E69" s="5" t="s">
        <v>200</v>
      </c>
      <c r="F69" s="4" t="s">
        <v>30</v>
      </c>
      <c r="G69" s="4">
        <v>2</v>
      </c>
      <c r="H69" s="4" t="str">
        <f>_xlfn.DISPIMG("ID_17EACB06A84747AF909C5FA6F983A0F2",1)</f>
        <v>=DISPIMG("ID_17EACB06A84747AF909C5FA6F983A0F2",1)</v>
      </c>
    </row>
    <row r="70" ht="30.8" spans="1:8">
      <c r="A70" s="4">
        <v>66</v>
      </c>
      <c r="B70" s="14"/>
      <c r="C70" s="5" t="s">
        <v>201</v>
      </c>
      <c r="D70" s="5" t="s">
        <v>150</v>
      </c>
      <c r="E70" s="5" t="s">
        <v>202</v>
      </c>
      <c r="F70" s="4" t="s">
        <v>30</v>
      </c>
      <c r="G70" s="4">
        <v>2</v>
      </c>
      <c r="H70" s="4" t="str">
        <f>_xlfn.DISPIMG("ID_EE2B31956898498A8DAEB7B0943B1917",1)</f>
        <v>=DISPIMG("ID_EE2B31956898498A8DAEB7B0943B1917",1)</v>
      </c>
    </row>
    <row r="71" ht="30.8" spans="1:8">
      <c r="A71" s="4">
        <v>67</v>
      </c>
      <c r="B71" s="14"/>
      <c r="C71" s="5" t="s">
        <v>203</v>
      </c>
      <c r="D71" s="5" t="s">
        <v>204</v>
      </c>
      <c r="E71" s="5" t="s">
        <v>205</v>
      </c>
      <c r="F71" s="4" t="s">
        <v>30</v>
      </c>
      <c r="G71" s="4">
        <v>2</v>
      </c>
      <c r="H71" s="4" t="str">
        <f>_xlfn.DISPIMG("ID_689A16E68243442298F0136EC5E299FE",1)</f>
        <v>=DISPIMG("ID_689A16E68243442298F0136EC5E299FE",1)</v>
      </c>
    </row>
    <row r="72" ht="30.8" spans="1:8">
      <c r="A72" s="4">
        <v>68</v>
      </c>
      <c r="B72" s="14"/>
      <c r="C72" s="5" t="s">
        <v>206</v>
      </c>
      <c r="D72" s="5" t="s">
        <v>185</v>
      </c>
      <c r="E72" s="5" t="s">
        <v>207</v>
      </c>
      <c r="F72" s="4" t="s">
        <v>23</v>
      </c>
      <c r="G72" s="4">
        <v>5</v>
      </c>
      <c r="H72" s="4" t="str">
        <f>_xlfn.DISPIMG("ID_CBA32BE09EC44583B7622A766BDB10BC",1)</f>
        <v>=DISPIMG("ID_CBA32BE09EC44583B7622A766BDB10BC",1)</v>
      </c>
    </row>
    <row r="73" ht="30.8" spans="1:8">
      <c r="A73" s="4">
        <v>69</v>
      </c>
      <c r="B73" s="13"/>
      <c r="C73" s="5" t="s">
        <v>208</v>
      </c>
      <c r="D73" s="5" t="s">
        <v>209</v>
      </c>
      <c r="E73" s="5" t="s">
        <v>210</v>
      </c>
      <c r="F73" s="4" t="s">
        <v>30</v>
      </c>
      <c r="G73" s="4">
        <v>2</v>
      </c>
      <c r="H73" s="4" t="str">
        <f>_xlfn.DISPIMG("ID_9D804B45B50E4B71B4D39EF0ACA65A2F",1)</f>
        <v>=DISPIMG("ID_9D804B45B50E4B71B4D39EF0ACA65A2F",1)</v>
      </c>
    </row>
    <row r="76" ht="14.25" spans="6:8">
      <c r="F76" s="15" t="s">
        <v>211</v>
      </c>
      <c r="G76" s="15"/>
      <c r="H76" s="15"/>
    </row>
    <row r="77" ht="14.25" spans="6:8">
      <c r="F77" s="16">
        <v>45980</v>
      </c>
      <c r="G77" s="16"/>
      <c r="H77" s="16"/>
    </row>
  </sheetData>
  <mergeCells count="13">
    <mergeCell ref="A2:H2"/>
    <mergeCell ref="F76:H76"/>
    <mergeCell ref="F77:H77"/>
    <mergeCell ref="B5:B6"/>
    <mergeCell ref="B7:B17"/>
    <mergeCell ref="B18:B28"/>
    <mergeCell ref="B29:B40"/>
    <mergeCell ref="B41:B42"/>
    <mergeCell ref="B43:B48"/>
    <mergeCell ref="B50:B55"/>
    <mergeCell ref="B58:B59"/>
    <mergeCell ref="B60:B73"/>
    <mergeCell ref="C20:C28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Elivon</cp:lastModifiedBy>
  <dcterms:created xsi:type="dcterms:W3CDTF">2025-11-19T08:33:00Z</dcterms:created>
  <dcterms:modified xsi:type="dcterms:W3CDTF">2025-11-19T09:00:55Z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67D852A3CDC54577974F3ABA77CDE479</vt:lpwstr>
  </property>
</Properties>
</file>